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배관정복\bk steel\904l pipe\"/>
    </mc:Choice>
  </mc:AlternateContent>
  <xr:revisionPtr revIDLastSave="0" documentId="13_ncr:1_{C93EE682-B3E5-4507-ABEC-C0F7BA720E23}" xr6:coauthVersionLast="47" xr6:coauthVersionMax="47" xr10:uidLastSave="{00000000-0000-0000-0000-000000000000}"/>
  <bookViews>
    <workbookView xWindow="29625" yWindow="1170" windowWidth="25215" windowHeight="12525" xr2:uid="{0C456770-FC76-4CB4-8709-5375F40B55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K23" i="1" s="1"/>
  <c r="J23" i="1" s="1"/>
  <c r="L23" i="1" s="1"/>
  <c r="F22" i="1"/>
  <c r="K22" i="1" s="1"/>
  <c r="J22" i="1" s="1"/>
  <c r="L22" i="1" s="1"/>
  <c r="F21" i="1"/>
  <c r="K21" i="1" s="1"/>
  <c r="J21" i="1" s="1"/>
  <c r="L21" i="1" s="1"/>
  <c r="F20" i="1"/>
  <c r="K20" i="1" s="1"/>
  <c r="J20" i="1" s="1"/>
  <c r="L20" i="1" s="1"/>
  <c r="F19" i="1"/>
  <c r="K19" i="1" s="1"/>
  <c r="J19" i="1" s="1"/>
  <c r="L19" i="1" s="1"/>
  <c r="F18" i="1"/>
  <c r="K18" i="1" s="1"/>
  <c r="J18" i="1" s="1"/>
  <c r="L18" i="1" s="1"/>
  <c r="F17" i="1"/>
  <c r="K17" i="1" s="1"/>
  <c r="J17" i="1" s="1"/>
  <c r="L17" i="1" s="1"/>
  <c r="F16" i="1"/>
  <c r="K16" i="1" s="1"/>
  <c r="J16" i="1" s="1"/>
  <c r="L16" i="1" s="1"/>
  <c r="F15" i="1"/>
  <c r="K15" i="1" s="1"/>
  <c r="J15" i="1" s="1"/>
  <c r="L15" i="1" s="1"/>
  <c r="F14" i="1"/>
  <c r="K14" i="1" s="1"/>
  <c r="J14" i="1" s="1"/>
  <c r="L14" i="1" s="1"/>
  <c r="F12" i="1"/>
  <c r="K12" i="1" s="1"/>
  <c r="J12" i="1" s="1"/>
  <c r="L12" i="1" s="1"/>
  <c r="F13" i="1"/>
  <c r="K13" i="1" s="1"/>
  <c r="J13" i="1" s="1"/>
  <c r="L13" i="1" s="1"/>
  <c r="F11" i="1"/>
  <c r="K11" i="1" s="1"/>
  <c r="J11" i="1" s="1"/>
  <c r="L11" i="1" s="1"/>
  <c r="F10" i="1"/>
  <c r="K10" i="1" s="1"/>
  <c r="J10" i="1" s="1"/>
  <c r="L10" i="1" s="1"/>
  <c r="F9" i="1"/>
  <c r="K9" i="1" s="1"/>
  <c r="J9" i="1" s="1"/>
  <c r="L9" i="1" s="1"/>
  <c r="F8" i="1"/>
  <c r="K8" i="1" s="1"/>
  <c r="J8" i="1" s="1"/>
  <c r="L8" i="1" s="1"/>
  <c r="F7" i="1"/>
  <c r="K7" i="1" s="1"/>
  <c r="J7" i="1" s="1"/>
  <c r="L7" i="1" s="1"/>
  <c r="F6" i="1" l="1"/>
  <c r="K6" i="1" s="1"/>
  <c r="J6" i="1" s="1"/>
  <c r="L6" i="1" s="1"/>
  <c r="F3" i="1"/>
  <c r="F5" i="1"/>
  <c r="K5" i="1" s="1"/>
  <c r="J5" i="1" s="1"/>
  <c r="L5" i="1" s="1"/>
  <c r="F4" i="1"/>
  <c r="K4" i="1" s="1"/>
  <c r="J4" i="1" s="1"/>
  <c r="L4" i="1" s="1"/>
  <c r="J1" i="1"/>
  <c r="F24" i="1" l="1"/>
  <c r="K3" i="1"/>
  <c r="J3" i="1" l="1"/>
  <c r="L3" i="1" s="1"/>
  <c r="L24" i="1" s="1"/>
  <c r="K24" i="1"/>
</calcChain>
</file>

<file path=xl/sharedStrings.xml><?xml version="1.0" encoding="utf-8"?>
<sst xmlns="http://schemas.openxmlformats.org/spreadsheetml/2006/main" count="76" uniqueCount="44">
  <si>
    <t>Item</t>
  </si>
  <si>
    <t>OD(Nominal)</t>
  </si>
  <si>
    <t>WT(sch)</t>
  </si>
  <si>
    <t>Length(mm)</t>
  </si>
  <si>
    <t>Q'ty(pcs)</t>
  </si>
  <si>
    <t xml:space="preserve">Q'ty(KGS) </t>
  </si>
  <si>
    <t>$/PCS</t>
  </si>
  <si>
    <t>ERW , 904L PIPE</t>
  </si>
  <si>
    <t>25A</t>
  </si>
  <si>
    <t>S40</t>
  </si>
  <si>
    <t>50A</t>
  </si>
  <si>
    <t>S20</t>
  </si>
  <si>
    <t>65A</t>
  </si>
  <si>
    <t>100A</t>
  </si>
  <si>
    <t>125A</t>
  </si>
  <si>
    <t>150A</t>
  </si>
  <si>
    <t>200A</t>
  </si>
  <si>
    <t>300A</t>
  </si>
  <si>
    <t>400A</t>
  </si>
  <si>
    <t>Total</t>
  </si>
  <si>
    <t>　38pcs</t>
  </si>
  <si>
    <t>7.9g/cc</t>
    <phoneticPr fontId="3" type="noConversion"/>
  </si>
  <si>
    <t>ASTM/ASME</t>
    <phoneticPr fontId="3" type="noConversion"/>
  </si>
  <si>
    <t>B/SB677/673/674</t>
    <phoneticPr fontId="3" type="noConversion"/>
  </si>
  <si>
    <t>N08904(UNS)</t>
    <phoneticPr fontId="3" type="noConversion"/>
  </si>
  <si>
    <t>$/kgs</t>
    <phoneticPr fontId="3" type="noConversion"/>
  </si>
  <si>
    <t>Amount($,kg)</t>
    <phoneticPr fontId="3" type="noConversion"/>
  </si>
  <si>
    <t>Tycoon/India</t>
    <phoneticPr fontId="3" type="noConversion"/>
  </si>
  <si>
    <t>$/pcs</t>
    <phoneticPr fontId="3" type="noConversion"/>
  </si>
  <si>
    <t>Amount($)</t>
    <phoneticPr fontId="3" type="noConversion"/>
  </si>
  <si>
    <t>Supper Austenitic Stainless Pipe</t>
    <phoneticPr fontId="3" type="noConversion"/>
  </si>
  <si>
    <t>Commercial terms &amp; Conditions;</t>
    <phoneticPr fontId="3" type="noConversion"/>
  </si>
  <si>
    <t>a. price term:</t>
    <phoneticPr fontId="3" type="noConversion"/>
  </si>
  <si>
    <t>CFR Busan seaport, Soouth Korea</t>
    <phoneticPr fontId="3" type="noConversion"/>
  </si>
  <si>
    <t>b. deslivery:</t>
    <phoneticPr fontId="3" type="noConversion"/>
  </si>
  <si>
    <t>ASAP</t>
    <phoneticPr fontId="3" type="noConversion"/>
  </si>
  <si>
    <t>c. mill certs:</t>
    <phoneticPr fontId="3" type="noConversion"/>
  </si>
  <si>
    <t>EN10204/3.1</t>
    <phoneticPr fontId="3" type="noConversion"/>
  </si>
  <si>
    <t>d. destination:</t>
    <phoneticPr fontId="3" type="noConversion"/>
  </si>
  <si>
    <t>Busan seaport, S.Korea</t>
    <phoneticPr fontId="3" type="noConversion"/>
  </si>
  <si>
    <t>e. packing:</t>
    <phoneticPr fontId="3" type="noConversion"/>
  </si>
  <si>
    <t>Export STD</t>
    <phoneticPr fontId="3" type="noConversion"/>
  </si>
  <si>
    <t>f. payment:</t>
    <phoneticPr fontId="3" type="noConversion"/>
  </si>
  <si>
    <t>TBA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</si>
</sst>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26" formatCode="\$#,##0.00_);[Red]\(\$#,##0.00\)"/>
    <numFmt numFmtId="180" formatCode="\$#,##0.00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BIZ UDGothic"/>
      <family val="2"/>
      <charset val="128"/>
    </font>
    <font>
      <sz val="8"/>
      <name val="맑은 고딕"/>
      <family val="2"/>
      <charset val="129"/>
      <scheme val="minor"/>
    </font>
    <font>
      <sz val="11"/>
      <color theme="1"/>
      <name val="BIZ UDGothic"/>
      <family val="2"/>
      <charset val="128"/>
    </font>
    <font>
      <u/>
      <sz val="11"/>
      <color theme="1"/>
      <name val="BIZ UDGothic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41" fontId="2" fillId="0" borderId="4" xfId="1" applyFont="1" applyBorder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1" fontId="2" fillId="0" borderId="3" xfId="1" applyFont="1" applyBorder="1" applyAlignment="1">
      <alignment horizontal="left" vertical="center"/>
    </xf>
    <xf numFmtId="41" fontId="2" fillId="0" borderId="6" xfId="1" applyFont="1" applyBorder="1" applyAlignment="1">
      <alignment horizontal="left" vertical="center"/>
    </xf>
    <xf numFmtId="41" fontId="2" fillId="0" borderId="2" xfId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6" fontId="2" fillId="0" borderId="7" xfId="0" applyNumberFormat="1" applyFont="1" applyBorder="1" applyAlignment="1">
      <alignment horizontal="right" vertical="center"/>
    </xf>
    <xf numFmtId="26" fontId="2" fillId="0" borderId="9" xfId="0" applyNumberFormat="1" applyFont="1" applyBorder="1" applyAlignment="1">
      <alignment horizontal="right" vertical="center"/>
    </xf>
    <xf numFmtId="26" fontId="2" fillId="0" borderId="3" xfId="0" applyNumberFormat="1" applyFont="1" applyBorder="1" applyAlignment="1">
      <alignment horizontal="right" vertical="center"/>
    </xf>
    <xf numFmtId="26" fontId="2" fillId="0" borderId="4" xfId="0" applyNumberFormat="1" applyFont="1" applyBorder="1" applyAlignment="1">
      <alignment horizontal="right" vertical="center"/>
    </xf>
    <xf numFmtId="26" fontId="2" fillId="0" borderId="6" xfId="0" applyNumberFormat="1" applyFont="1" applyBorder="1" applyAlignment="1">
      <alignment horizontal="right" vertical="center"/>
    </xf>
    <xf numFmtId="26" fontId="2" fillId="0" borderId="5" xfId="0" applyNumberFormat="1" applyFont="1" applyBorder="1" applyAlignment="1">
      <alignment horizontal="right" vertical="center"/>
    </xf>
    <xf numFmtId="26" fontId="2" fillId="0" borderId="1" xfId="0" applyNumberFormat="1" applyFont="1" applyBorder="1" applyAlignment="1">
      <alignment horizontal="right" vertical="center"/>
    </xf>
    <xf numFmtId="26" fontId="2" fillId="0" borderId="2" xfId="0" applyNumberFormat="1" applyFont="1" applyBorder="1" applyAlignment="1">
      <alignment horizontal="right" vertical="center"/>
    </xf>
    <xf numFmtId="26" fontId="2" fillId="0" borderId="2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80" fontId="2" fillId="0" borderId="4" xfId="1" applyNumberFormat="1" applyFont="1" applyBorder="1" applyAlignment="1">
      <alignment horizontal="left" vertical="center"/>
    </xf>
    <xf numFmtId="180" fontId="2" fillId="0" borderId="2" xfId="1" applyNumberFormat="1" applyFont="1" applyBorder="1" applyAlignment="1">
      <alignment horizontal="left" vertical="center"/>
    </xf>
    <xf numFmtId="180" fontId="2" fillId="0" borderId="7" xfId="1" applyNumberFormat="1" applyFont="1" applyBorder="1" applyAlignment="1">
      <alignment horizontal="left" vertical="center"/>
    </xf>
    <xf numFmtId="180" fontId="2" fillId="0" borderId="9" xfId="1" applyNumberFormat="1" applyFont="1" applyBorder="1" applyAlignment="1">
      <alignment horizontal="left" vertical="center"/>
    </xf>
    <xf numFmtId="180" fontId="2" fillId="0" borderId="3" xfId="1" applyNumberFormat="1" applyFont="1" applyBorder="1" applyAlignment="1">
      <alignment horizontal="left" vertical="center"/>
    </xf>
    <xf numFmtId="180" fontId="2" fillId="0" borderId="6" xfId="1" applyNumberFormat="1" applyFont="1" applyBorder="1" applyAlignment="1">
      <alignment horizontal="left" vertical="center"/>
    </xf>
    <xf numFmtId="180" fontId="2" fillId="0" borderId="5" xfId="1" applyNumberFormat="1" applyFont="1" applyBorder="1" applyAlignment="1">
      <alignment horizontal="left" vertical="center"/>
    </xf>
    <xf numFmtId="0" fontId="5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E8C5-444B-424F-9033-450AE3EC1256}">
  <sheetPr>
    <pageSetUpPr fitToPage="1"/>
  </sheetPr>
  <dimension ref="A1:L32"/>
  <sheetViews>
    <sheetView tabSelected="1" topLeftCell="A7" workbookViewId="0">
      <selection activeCell="G29" sqref="G29"/>
    </sheetView>
  </sheetViews>
  <sheetFormatPr defaultRowHeight="13.5" x14ac:dyDescent="0.3"/>
  <cols>
    <col min="1" max="1" width="15.375" style="25" customWidth="1"/>
    <col min="2" max="8" width="10.75" style="25" customWidth="1"/>
    <col min="9" max="10" width="10.75" style="25" hidden="1" customWidth="1"/>
    <col min="11" max="11" width="11.25" style="25" hidden="1" customWidth="1"/>
    <col min="12" max="12" width="11" style="25" hidden="1" customWidth="1"/>
    <col min="13" max="16384" width="9" style="25"/>
  </cols>
  <sheetData>
    <row r="1" spans="1:12" ht="14.25" thickBot="1" x14ac:dyDescent="0.35">
      <c r="A1" s="25" t="s">
        <v>30</v>
      </c>
      <c r="F1" s="25" t="s">
        <v>21</v>
      </c>
      <c r="I1" s="25" t="s">
        <v>27</v>
      </c>
      <c r="J1" s="25">
        <f>7.9*3.14</f>
        <v>24.806000000000001</v>
      </c>
    </row>
    <row r="2" spans="1:12" ht="24" customHeight="1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28</v>
      </c>
      <c r="H2" s="2" t="s">
        <v>29</v>
      </c>
      <c r="I2" s="15" t="s">
        <v>25</v>
      </c>
      <c r="J2" s="15" t="s">
        <v>6</v>
      </c>
      <c r="K2" s="15" t="s">
        <v>26</v>
      </c>
      <c r="L2" s="15" t="s">
        <v>26</v>
      </c>
    </row>
    <row r="3" spans="1:12" x14ac:dyDescent="0.3">
      <c r="A3" s="3" t="s">
        <v>7</v>
      </c>
      <c r="B3" s="4" t="s">
        <v>8</v>
      </c>
      <c r="C3" s="4" t="s">
        <v>9</v>
      </c>
      <c r="D3" s="5">
        <v>300</v>
      </c>
      <c r="E3" s="5">
        <v>2</v>
      </c>
      <c r="F3" s="8">
        <f>0.024806*(33.4-3.38)*3.38*300/1000*E3</f>
        <v>1.5102031713600002</v>
      </c>
      <c r="G3" s="26"/>
      <c r="H3" s="26"/>
      <c r="I3" s="16">
        <v>19</v>
      </c>
      <c r="J3" s="16">
        <f>+K3/E3</f>
        <v>14.346930127920002</v>
      </c>
      <c r="K3" s="17">
        <f>+I3*F3</f>
        <v>28.693860255840004</v>
      </c>
      <c r="L3" s="16">
        <f>+J3*E3</f>
        <v>28.693860255840004</v>
      </c>
    </row>
    <row r="4" spans="1:12" x14ac:dyDescent="0.3">
      <c r="A4" s="3"/>
      <c r="B4" s="4" t="s">
        <v>10</v>
      </c>
      <c r="C4" s="4" t="s">
        <v>11</v>
      </c>
      <c r="D4" s="5">
        <v>100</v>
      </c>
      <c r="E4" s="5">
        <v>1</v>
      </c>
      <c r="F4" s="8">
        <f>0.024806*(60.3-3.5)*3.5*100/1000</f>
        <v>0.49314327999999996</v>
      </c>
      <c r="G4" s="26"/>
      <c r="H4" s="26"/>
      <c r="I4" s="18">
        <v>19</v>
      </c>
      <c r="J4" s="18">
        <f t="shared" ref="J4:J23" si="0">+K4/E4</f>
        <v>9.3697223199999993</v>
      </c>
      <c r="K4" s="19">
        <f>+I4*F4</f>
        <v>9.3697223199999993</v>
      </c>
      <c r="L4" s="18">
        <f t="shared" ref="L4:L23" si="1">+J4*E4</f>
        <v>9.3697223199999993</v>
      </c>
    </row>
    <row r="5" spans="1:12" x14ac:dyDescent="0.3">
      <c r="A5" s="3">
        <v>1.4539</v>
      </c>
      <c r="B5" s="4" t="s">
        <v>10</v>
      </c>
      <c r="C5" s="4" t="s">
        <v>11</v>
      </c>
      <c r="D5" s="5">
        <v>4900</v>
      </c>
      <c r="E5" s="5">
        <v>1</v>
      </c>
      <c r="F5" s="8">
        <f>0.024806*(60.3-3.5)*3.5*4.9*E5</f>
        <v>24.16402072</v>
      </c>
      <c r="G5" s="26"/>
      <c r="H5" s="26"/>
      <c r="I5" s="18">
        <v>19</v>
      </c>
      <c r="J5" s="18">
        <f t="shared" si="0"/>
        <v>459.11639367999999</v>
      </c>
      <c r="K5" s="19">
        <f>+I5*F5</f>
        <v>459.11639367999999</v>
      </c>
      <c r="L5" s="18">
        <f t="shared" si="1"/>
        <v>459.11639367999999</v>
      </c>
    </row>
    <row r="6" spans="1:12" x14ac:dyDescent="0.3">
      <c r="A6" s="3" t="s">
        <v>22</v>
      </c>
      <c r="B6" s="4" t="s">
        <v>10</v>
      </c>
      <c r="C6" s="4" t="s">
        <v>11</v>
      </c>
      <c r="D6" s="5">
        <v>4500</v>
      </c>
      <c r="E6" s="5">
        <v>1</v>
      </c>
      <c r="F6" s="8">
        <f>0.024806*(60.3-3.5)*3.5*4.5*E6</f>
        <v>22.191447599999996</v>
      </c>
      <c r="G6" s="26"/>
      <c r="H6" s="26"/>
      <c r="I6" s="18">
        <v>19</v>
      </c>
      <c r="J6" s="18">
        <f t="shared" si="0"/>
        <v>421.63750439999995</v>
      </c>
      <c r="K6" s="19">
        <f>+I6*F6</f>
        <v>421.63750439999995</v>
      </c>
      <c r="L6" s="18">
        <f t="shared" si="1"/>
        <v>421.63750439999995</v>
      </c>
    </row>
    <row r="7" spans="1:12" x14ac:dyDescent="0.3">
      <c r="A7" s="3" t="s">
        <v>23</v>
      </c>
      <c r="B7" s="4" t="s">
        <v>10</v>
      </c>
      <c r="C7" s="4" t="s">
        <v>11</v>
      </c>
      <c r="D7" s="5">
        <v>3100</v>
      </c>
      <c r="E7" s="5">
        <v>8</v>
      </c>
      <c r="F7" s="8">
        <f>0.024806*(60.3-3.5)*3.5*3.1*E7</f>
        <v>122.29953343999999</v>
      </c>
      <c r="G7" s="26"/>
      <c r="H7" s="26"/>
      <c r="I7" s="18">
        <v>19</v>
      </c>
      <c r="J7" s="18">
        <f t="shared" si="0"/>
        <v>290.46139191999998</v>
      </c>
      <c r="K7" s="19">
        <f>+I7*F7</f>
        <v>2323.6911353599999</v>
      </c>
      <c r="L7" s="18">
        <f t="shared" si="1"/>
        <v>2323.6911353599999</v>
      </c>
    </row>
    <row r="8" spans="1:12" ht="14.25" thickBot="1" x14ac:dyDescent="0.35">
      <c r="A8" s="3" t="s">
        <v>24</v>
      </c>
      <c r="B8" s="6" t="s">
        <v>10</v>
      </c>
      <c r="C8" s="6" t="s">
        <v>9</v>
      </c>
      <c r="D8" s="7">
        <v>4075</v>
      </c>
      <c r="E8" s="7">
        <v>1</v>
      </c>
      <c r="F8" s="8">
        <f>0.024806*(60.3-3.9)*3.9*4.075*E8</f>
        <v>22.234535622000003</v>
      </c>
      <c r="G8" s="26"/>
      <c r="H8" s="26"/>
      <c r="I8" s="20">
        <v>19</v>
      </c>
      <c r="J8" s="18">
        <f t="shared" si="0"/>
        <v>422.45617681800007</v>
      </c>
      <c r="K8" s="21">
        <f>+I8*F8</f>
        <v>422.45617681800007</v>
      </c>
      <c r="L8" s="18">
        <f t="shared" si="1"/>
        <v>422.45617681800007</v>
      </c>
    </row>
    <row r="9" spans="1:12" x14ac:dyDescent="0.3">
      <c r="A9" s="3"/>
      <c r="B9" s="4" t="s">
        <v>12</v>
      </c>
      <c r="C9" s="4" t="s">
        <v>11</v>
      </c>
      <c r="D9" s="5">
        <v>4500</v>
      </c>
      <c r="E9" s="5">
        <v>1</v>
      </c>
      <c r="F9" s="9">
        <f>0.024806*(76.3-3.5)*3.5*4.5*E9</f>
        <v>28.442559600000003</v>
      </c>
      <c r="G9" s="28"/>
      <c r="H9" s="29"/>
      <c r="I9" s="19">
        <v>19</v>
      </c>
      <c r="J9" s="16">
        <f t="shared" si="0"/>
        <v>540.4086324000001</v>
      </c>
      <c r="K9" s="19">
        <f>+I9*F9</f>
        <v>540.4086324000001</v>
      </c>
      <c r="L9" s="16">
        <f t="shared" si="1"/>
        <v>540.4086324000001</v>
      </c>
    </row>
    <row r="10" spans="1:12" x14ac:dyDescent="0.3">
      <c r="A10" s="3"/>
      <c r="B10" s="4" t="s">
        <v>12</v>
      </c>
      <c r="C10" s="4" t="s">
        <v>11</v>
      </c>
      <c r="D10" s="5">
        <v>3050</v>
      </c>
      <c r="E10" s="5">
        <v>2</v>
      </c>
      <c r="F10" s="10">
        <f>0.024806*(76.3-3.5)*3.5*3.05*E10</f>
        <v>38.555469680000002</v>
      </c>
      <c r="G10" s="30"/>
      <c r="H10" s="26"/>
      <c r="I10" s="19">
        <v>19</v>
      </c>
      <c r="J10" s="18">
        <f t="shared" si="0"/>
        <v>366.27696195999999</v>
      </c>
      <c r="K10" s="19">
        <f>+I10*F10</f>
        <v>732.55392391999999</v>
      </c>
      <c r="L10" s="18">
        <f t="shared" si="1"/>
        <v>732.55392391999999</v>
      </c>
    </row>
    <row r="11" spans="1:12" x14ac:dyDescent="0.3">
      <c r="A11" s="3"/>
      <c r="B11" s="4" t="s">
        <v>13</v>
      </c>
      <c r="C11" s="4" t="s">
        <v>11</v>
      </c>
      <c r="D11" s="5">
        <v>750</v>
      </c>
      <c r="E11" s="5">
        <v>2</v>
      </c>
      <c r="F11" s="10">
        <f>0.024806*(114.3-4)*4*0.75*E11</f>
        <v>16.416610800000001</v>
      </c>
      <c r="G11" s="30"/>
      <c r="H11" s="26"/>
      <c r="I11" s="19">
        <v>19</v>
      </c>
      <c r="J11" s="18">
        <f t="shared" si="0"/>
        <v>155.95780260000001</v>
      </c>
      <c r="K11" s="19">
        <f>+I11*F11</f>
        <v>311.91560520000002</v>
      </c>
      <c r="L11" s="18">
        <f t="shared" si="1"/>
        <v>311.91560520000002</v>
      </c>
    </row>
    <row r="12" spans="1:12" x14ac:dyDescent="0.3">
      <c r="A12" s="3"/>
      <c r="B12" s="4" t="s">
        <v>13</v>
      </c>
      <c r="C12" s="4" t="s">
        <v>11</v>
      </c>
      <c r="D12" s="5">
        <v>1000</v>
      </c>
      <c r="E12" s="5">
        <v>4</v>
      </c>
      <c r="F12" s="10">
        <f>0.024806*(114.3-4)*4*1*E12</f>
        <v>43.777628800000002</v>
      </c>
      <c r="G12" s="30"/>
      <c r="H12" s="26"/>
      <c r="I12" s="19">
        <v>19</v>
      </c>
      <c r="J12" s="18">
        <f t="shared" si="0"/>
        <v>207.94373680000001</v>
      </c>
      <c r="K12" s="19">
        <f>+I12*F12</f>
        <v>831.77494720000004</v>
      </c>
      <c r="L12" s="18">
        <f t="shared" si="1"/>
        <v>831.77494720000004</v>
      </c>
    </row>
    <row r="13" spans="1:12" ht="14.25" thickBot="1" x14ac:dyDescent="0.35">
      <c r="A13" s="3"/>
      <c r="B13" s="6" t="s">
        <v>13</v>
      </c>
      <c r="C13" s="6" t="s">
        <v>9</v>
      </c>
      <c r="D13" s="7">
        <v>4775</v>
      </c>
      <c r="E13" s="7">
        <v>1</v>
      </c>
      <c r="F13" s="11">
        <f>0.024806*(114.3-6)*6*4.775*E13</f>
        <v>76.967932770000004</v>
      </c>
      <c r="G13" s="31"/>
      <c r="H13" s="32"/>
      <c r="I13" s="19">
        <v>19</v>
      </c>
      <c r="J13" s="20">
        <f t="shared" si="0"/>
        <v>1462.39072263</v>
      </c>
      <c r="K13" s="19">
        <f>+I13*F13</f>
        <v>1462.39072263</v>
      </c>
      <c r="L13" s="20">
        <f t="shared" si="1"/>
        <v>1462.39072263</v>
      </c>
    </row>
    <row r="14" spans="1:12" x14ac:dyDescent="0.3">
      <c r="A14" s="3"/>
      <c r="B14" s="4" t="s">
        <v>14</v>
      </c>
      <c r="C14" s="4" t="s">
        <v>11</v>
      </c>
      <c r="D14" s="5">
        <v>750</v>
      </c>
      <c r="E14" s="5">
        <v>2</v>
      </c>
      <c r="F14" s="8">
        <f>0.024806*(139.8-5)*5*0.75*E14</f>
        <v>25.078866000000005</v>
      </c>
      <c r="G14" s="26"/>
      <c r="H14" s="26"/>
      <c r="I14" s="16">
        <v>19</v>
      </c>
      <c r="J14" s="18">
        <f t="shared" si="0"/>
        <v>238.24922700000005</v>
      </c>
      <c r="K14" s="17">
        <f>+I14*F14</f>
        <v>476.49845400000009</v>
      </c>
      <c r="L14" s="18">
        <f t="shared" si="1"/>
        <v>476.49845400000009</v>
      </c>
    </row>
    <row r="15" spans="1:12" x14ac:dyDescent="0.3">
      <c r="A15" s="3"/>
      <c r="B15" s="4" t="s">
        <v>15</v>
      </c>
      <c r="C15" s="4" t="s">
        <v>11</v>
      </c>
      <c r="D15" s="5">
        <v>300</v>
      </c>
      <c r="E15" s="5">
        <v>1</v>
      </c>
      <c r="F15" s="8">
        <f>0.024806*(165.2-5)*5*0.3*E15</f>
        <v>5.9608818000000001</v>
      </c>
      <c r="G15" s="26"/>
      <c r="H15" s="26"/>
      <c r="I15" s="18">
        <v>19</v>
      </c>
      <c r="J15" s="18">
        <f t="shared" si="0"/>
        <v>113.2567542</v>
      </c>
      <c r="K15" s="19">
        <f>+I15*F15</f>
        <v>113.2567542</v>
      </c>
      <c r="L15" s="18">
        <f t="shared" si="1"/>
        <v>113.2567542</v>
      </c>
    </row>
    <row r="16" spans="1:12" x14ac:dyDescent="0.3">
      <c r="A16" s="3"/>
      <c r="B16" s="4" t="s">
        <v>15</v>
      </c>
      <c r="C16" s="4" t="s">
        <v>11</v>
      </c>
      <c r="D16" s="5">
        <v>1450</v>
      </c>
      <c r="E16" s="5">
        <v>1</v>
      </c>
      <c r="F16" s="8">
        <f>0.024806*(165.2-5)*5*1.45*E16</f>
        <v>28.810928700000002</v>
      </c>
      <c r="G16" s="26"/>
      <c r="H16" s="26"/>
      <c r="I16" s="18">
        <v>19</v>
      </c>
      <c r="J16" s="18">
        <f t="shared" si="0"/>
        <v>547.40764530000001</v>
      </c>
      <c r="K16" s="19">
        <f>+I16*F16</f>
        <v>547.40764530000001</v>
      </c>
      <c r="L16" s="18">
        <f t="shared" si="1"/>
        <v>547.40764530000001</v>
      </c>
    </row>
    <row r="17" spans="1:12" ht="14.25" thickBot="1" x14ac:dyDescent="0.35">
      <c r="A17" s="3"/>
      <c r="B17" s="6" t="s">
        <v>15</v>
      </c>
      <c r="C17" s="6" t="s">
        <v>9</v>
      </c>
      <c r="D17" s="7">
        <v>300</v>
      </c>
      <c r="E17" s="7">
        <v>1</v>
      </c>
      <c r="F17" s="8">
        <f>0.024806*(165.2-7.1)*7.1*0.3*E17</f>
        <v>8.3534949179999991</v>
      </c>
      <c r="G17" s="26"/>
      <c r="H17" s="26"/>
      <c r="I17" s="20">
        <v>19</v>
      </c>
      <c r="J17" s="18">
        <f t="shared" si="0"/>
        <v>158.71640344199997</v>
      </c>
      <c r="K17" s="21">
        <f>+I17*F17</f>
        <v>158.71640344199997</v>
      </c>
      <c r="L17" s="18">
        <f t="shared" si="1"/>
        <v>158.71640344199997</v>
      </c>
    </row>
    <row r="18" spans="1:12" x14ac:dyDescent="0.3">
      <c r="A18" s="3"/>
      <c r="B18" s="4" t="s">
        <v>16</v>
      </c>
      <c r="C18" s="4" t="s">
        <v>11</v>
      </c>
      <c r="D18" s="5">
        <v>300</v>
      </c>
      <c r="E18" s="5">
        <v>3</v>
      </c>
      <c r="F18" s="9">
        <f>0.024806*(216.3-6.5)*6.5*0.3*E18</f>
        <v>30.445147980000009</v>
      </c>
      <c r="G18" s="28"/>
      <c r="H18" s="29"/>
      <c r="I18" s="19">
        <v>19</v>
      </c>
      <c r="J18" s="16">
        <f t="shared" si="0"/>
        <v>192.81927054000005</v>
      </c>
      <c r="K18" s="19">
        <f>+I18*F18</f>
        <v>578.45781162000014</v>
      </c>
      <c r="L18" s="16">
        <f t="shared" si="1"/>
        <v>578.45781162000014</v>
      </c>
    </row>
    <row r="19" spans="1:12" x14ac:dyDescent="0.3">
      <c r="A19" s="3"/>
      <c r="B19" s="4" t="s">
        <v>16</v>
      </c>
      <c r="C19" s="4" t="s">
        <v>11</v>
      </c>
      <c r="D19" s="5">
        <v>4900</v>
      </c>
      <c r="E19" s="5">
        <v>1</v>
      </c>
      <c r="F19" s="10">
        <f>0.024806*(216.3-6.5)*6.5*4.9*E19</f>
        <v>165.75691678000007</v>
      </c>
      <c r="G19" s="30"/>
      <c r="H19" s="26"/>
      <c r="I19" s="19">
        <v>19</v>
      </c>
      <c r="J19" s="18">
        <f t="shared" si="0"/>
        <v>3149.3814188200013</v>
      </c>
      <c r="K19" s="19">
        <f>+I19*F19</f>
        <v>3149.3814188200013</v>
      </c>
      <c r="L19" s="18">
        <f t="shared" si="1"/>
        <v>3149.3814188200013</v>
      </c>
    </row>
    <row r="20" spans="1:12" x14ac:dyDescent="0.3">
      <c r="A20" s="3"/>
      <c r="B20" s="4" t="s">
        <v>16</v>
      </c>
      <c r="C20" s="4" t="s">
        <v>11</v>
      </c>
      <c r="D20" s="5">
        <v>125</v>
      </c>
      <c r="E20" s="5">
        <v>1</v>
      </c>
      <c r="F20" s="10">
        <f>0.024806*(216.3-6.5)*6.5*0.125*E20</f>
        <v>4.2284927750000012</v>
      </c>
      <c r="G20" s="30"/>
      <c r="H20" s="26"/>
      <c r="I20" s="19">
        <v>19</v>
      </c>
      <c r="J20" s="18">
        <f t="shared" si="0"/>
        <v>80.341362725000025</v>
      </c>
      <c r="K20" s="19">
        <f>+I20*F20</f>
        <v>80.341362725000025</v>
      </c>
      <c r="L20" s="18">
        <f t="shared" si="1"/>
        <v>80.341362725000025</v>
      </c>
    </row>
    <row r="21" spans="1:12" x14ac:dyDescent="0.3">
      <c r="A21" s="3"/>
      <c r="B21" s="4" t="s">
        <v>17</v>
      </c>
      <c r="C21" s="4" t="s">
        <v>11</v>
      </c>
      <c r="D21" s="5">
        <v>200</v>
      </c>
      <c r="E21" s="5">
        <v>2</v>
      </c>
      <c r="F21" s="10">
        <f>0.024806*(318.5-6.5)*6.5*0.2*E21</f>
        <v>20.1226272</v>
      </c>
      <c r="G21" s="30"/>
      <c r="H21" s="26"/>
      <c r="I21" s="19">
        <v>19</v>
      </c>
      <c r="J21" s="18">
        <f t="shared" si="0"/>
        <v>191.16495839999999</v>
      </c>
      <c r="K21" s="19">
        <f>+I21*F21</f>
        <v>382.32991679999998</v>
      </c>
      <c r="L21" s="18">
        <f t="shared" si="1"/>
        <v>382.32991679999998</v>
      </c>
    </row>
    <row r="22" spans="1:12" ht="14.25" thickBot="1" x14ac:dyDescent="0.35">
      <c r="A22" s="3"/>
      <c r="B22" s="6" t="s">
        <v>17</v>
      </c>
      <c r="C22" s="6" t="s">
        <v>11</v>
      </c>
      <c r="D22" s="7">
        <v>1200</v>
      </c>
      <c r="E22" s="7">
        <v>1</v>
      </c>
      <c r="F22" s="11">
        <f>0.024806*(318.5-6.5)*6.5*1.2*E22</f>
        <v>60.367881599999997</v>
      </c>
      <c r="G22" s="31"/>
      <c r="H22" s="32"/>
      <c r="I22" s="19">
        <v>19</v>
      </c>
      <c r="J22" s="20">
        <f t="shared" si="0"/>
        <v>1146.9897504</v>
      </c>
      <c r="K22" s="19">
        <f>+I22*F22</f>
        <v>1146.9897504</v>
      </c>
      <c r="L22" s="20">
        <f t="shared" si="1"/>
        <v>1146.9897504</v>
      </c>
    </row>
    <row r="23" spans="1:12" ht="14.25" thickBot="1" x14ac:dyDescent="0.35">
      <c r="A23" s="3"/>
      <c r="B23" s="4" t="s">
        <v>18</v>
      </c>
      <c r="C23" s="4" t="s">
        <v>11</v>
      </c>
      <c r="D23" s="5">
        <v>450</v>
      </c>
      <c r="E23" s="5">
        <v>1</v>
      </c>
      <c r="F23" s="8">
        <f>0.024806*(406.4-12.7)*12.7*1.2*E23</f>
        <v>148.835702328</v>
      </c>
      <c r="G23" s="26"/>
      <c r="H23" s="26"/>
      <c r="I23" s="22">
        <v>19</v>
      </c>
      <c r="J23" s="20">
        <f t="shared" si="0"/>
        <v>2827.878344232</v>
      </c>
      <c r="K23" s="23">
        <f>+I23*F23</f>
        <v>2827.878344232</v>
      </c>
      <c r="L23" s="20">
        <f t="shared" si="1"/>
        <v>2827.878344232</v>
      </c>
    </row>
    <row r="24" spans="1:12" ht="14.25" thickBot="1" x14ac:dyDescent="0.35">
      <c r="A24" s="14" t="s">
        <v>19</v>
      </c>
      <c r="B24" s="13"/>
      <c r="C24" s="2"/>
      <c r="D24" s="2"/>
      <c r="E24" s="2" t="s">
        <v>20</v>
      </c>
      <c r="F24" s="12">
        <f>SUM(F3:F23)</f>
        <v>895.01402556436005</v>
      </c>
      <c r="G24" s="27"/>
      <c r="H24" s="27"/>
      <c r="I24" s="24"/>
      <c r="J24" s="23"/>
      <c r="K24" s="23">
        <f>SUM(K3:K23)</f>
        <v>17005.266485722841</v>
      </c>
      <c r="L24" s="23">
        <f>SUM(L3:L23)</f>
        <v>17005.266485722841</v>
      </c>
    </row>
    <row r="26" spans="1:12" x14ac:dyDescent="0.3">
      <c r="A26" s="33" t="s">
        <v>31</v>
      </c>
    </row>
    <row r="27" spans="1:12" x14ac:dyDescent="0.3">
      <c r="A27" s="25" t="s">
        <v>32</v>
      </c>
      <c r="C27" s="25" t="s">
        <v>33</v>
      </c>
    </row>
    <row r="28" spans="1:12" x14ac:dyDescent="0.3">
      <c r="A28" s="25" t="s">
        <v>34</v>
      </c>
      <c r="C28" s="25" t="s">
        <v>35</v>
      </c>
    </row>
    <row r="29" spans="1:12" x14ac:dyDescent="0.3">
      <c r="A29" s="25" t="s">
        <v>36</v>
      </c>
      <c r="C29" s="25" t="s">
        <v>37</v>
      </c>
    </row>
    <row r="30" spans="1:12" x14ac:dyDescent="0.3">
      <c r="A30" s="25" t="s">
        <v>38</v>
      </c>
      <c r="C30" s="25" t="s">
        <v>39</v>
      </c>
    </row>
    <row r="31" spans="1:12" x14ac:dyDescent="0.3">
      <c r="A31" s="25" t="s">
        <v>40</v>
      </c>
      <c r="C31" s="25" t="s">
        <v>41</v>
      </c>
    </row>
    <row r="32" spans="1:12" x14ac:dyDescent="0.3">
      <c r="A32" s="25" t="s">
        <v>42</v>
      </c>
      <c r="C32" s="25" t="s">
        <v>43</v>
      </c>
    </row>
  </sheetData>
  <mergeCells count="1">
    <mergeCell ref="A24:B24"/>
  </mergeCells>
  <phoneticPr fontId="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Poseop Kim</dc:creator>
  <cp:lastModifiedBy>Poseop Kim</cp:lastModifiedBy>
  <cp:lastPrinted>2024-09-24T02:50:20Z</cp:lastPrinted>
  <dcterms:created xsi:type="dcterms:W3CDTF">2024-09-24T01:46:03Z</dcterms:created>
  <dcterms:modified xsi:type="dcterms:W3CDTF">2024-09-24T02:52:46Z</dcterms:modified>
</cp:coreProperties>
</file>